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65386" yWindow="65416" windowWidth="20730" windowHeight="11325" activeTab="0"/>
  </bookViews>
  <sheets>
    <sheet name="ПАММ-индекс calc" sheetId="1" r:id="rId1"/>
  </sheets>
  <definedNames/>
  <calcPr fullCalcOnLoad="1"/>
</workbook>
</file>

<file path=xl/comments1.xml><?xml version="1.0" encoding="utf-8"?>
<comments xmlns="http://schemas.openxmlformats.org/spreadsheetml/2006/main">
  <authors>
    <author>Сергей</author>
  </authors>
  <commentList>
    <comment ref="X1" authorId="0">
      <text>
        <r>
          <rPr>
            <b/>
            <sz val="9"/>
            <rFont val="Tahoma"/>
            <family val="2"/>
          </rPr>
          <t>Сергей:</t>
        </r>
        <r>
          <rPr>
            <sz val="9"/>
            <rFont val="Tahoma"/>
            <family val="2"/>
          </rPr>
          <t xml:space="preserve">
Несколько счетов одного трейдера объединены. Так, объединены счета Вероники, Галактики и др.</t>
        </r>
      </text>
    </comment>
  </commentList>
</comments>
</file>

<file path=xl/sharedStrings.xml><?xml version="1.0" encoding="utf-8"?>
<sst xmlns="http://schemas.openxmlformats.org/spreadsheetml/2006/main" count="64" uniqueCount="63">
  <si>
    <t>Perseus</t>
  </si>
  <si>
    <t>SkyFx</t>
  </si>
  <si>
    <t>Fenix</t>
  </si>
  <si>
    <t>Aggressive</t>
  </si>
  <si>
    <t>Balance</t>
  </si>
  <si>
    <t>Balance2</t>
  </si>
  <si>
    <t>Balance3</t>
  </si>
  <si>
    <t>Diamond</t>
  </si>
  <si>
    <t>Gold</t>
  </si>
  <si>
    <t>GoldP2</t>
  </si>
  <si>
    <t>Million</t>
  </si>
  <si>
    <t>Million2</t>
  </si>
  <si>
    <t>Platinum</t>
  </si>
  <si>
    <t>Platinum2</t>
  </si>
  <si>
    <t>Prize</t>
  </si>
  <si>
    <t>Avas</t>
  </si>
  <si>
    <t>TP</t>
  </si>
  <si>
    <t>sven</t>
  </si>
  <si>
    <t>Valex</t>
  </si>
  <si>
    <t>AlexZhuk</t>
  </si>
  <si>
    <t>veronika</t>
  </si>
  <si>
    <t>Patrik</t>
  </si>
  <si>
    <t>Otmar</t>
  </si>
  <si>
    <t>investobolin</t>
  </si>
  <si>
    <t>Goldi</t>
  </si>
  <si>
    <t>Kraken</t>
  </si>
  <si>
    <t>votfx</t>
  </si>
  <si>
    <t>Hozyin</t>
  </si>
  <si>
    <t>Jborn</t>
  </si>
  <si>
    <t>Klyaksa</t>
  </si>
  <si>
    <t>Вложения в ПАММ индексы, $</t>
  </si>
  <si>
    <t>Трейдер</t>
  </si>
  <si>
    <t>Доля трейдера в ПАММ-индексе, в долларах</t>
  </si>
  <si>
    <t>Lion</t>
  </si>
  <si>
    <t>Hermes</t>
  </si>
  <si>
    <t>Maksim</t>
  </si>
  <si>
    <t>Skilled</t>
  </si>
  <si>
    <t>Aleksej</t>
  </si>
  <si>
    <t>Stable30</t>
  </si>
  <si>
    <t>в ПАММ фонды, $</t>
  </si>
  <si>
    <t>BestPammMa</t>
  </si>
  <si>
    <t>Ahmedos</t>
  </si>
  <si>
    <t>Доля трейдера, $</t>
  </si>
  <si>
    <t>Доля трейдера, %</t>
  </si>
  <si>
    <t>FT</t>
  </si>
  <si>
    <t>PF</t>
  </si>
  <si>
    <t>skalper</t>
  </si>
  <si>
    <t>Всего в PF и FT, $</t>
  </si>
  <si>
    <t>Conservative</t>
  </si>
  <si>
    <t>Kuznets</t>
  </si>
  <si>
    <t>twilight</t>
  </si>
  <si>
    <t>ubunt</t>
  </si>
  <si>
    <t>Sean</t>
  </si>
  <si>
    <t>Prize2</t>
  </si>
  <si>
    <t>Million3</t>
  </si>
  <si>
    <t>i500</t>
  </si>
  <si>
    <t>Floringo</t>
  </si>
  <si>
    <t>Maggressive</t>
  </si>
  <si>
    <t>Victory2</t>
  </si>
  <si>
    <t>TOP15</t>
  </si>
  <si>
    <t>Gelios</t>
  </si>
  <si>
    <t>Master</t>
  </si>
  <si>
    <t>Trader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</si>
</sst>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  <numFmt numFmtId="169" formatCode="[$-FC19]d\ mmmm\ yyyy\ &quot;г.&quot;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33" borderId="0" xfId="0" applyFill="1" applyAlignment="1">
      <alignment/>
    </xf>
    <xf numFmtId="0" fontId="0" fillId="0" borderId="11" xfId="0" applyBorder="1" applyAlignment="1">
      <alignment/>
    </xf>
    <xf numFmtId="0" fontId="44" fillId="0" borderId="12" xfId="0" applyFont="1" applyBorder="1" applyAlignment="1">
      <alignment horizontal="center"/>
    </xf>
    <xf numFmtId="0" fontId="0" fillId="10" borderId="12" xfId="0" applyFill="1" applyBorder="1" applyAlignment="1">
      <alignment horizontal="center" vertical="center"/>
    </xf>
    <xf numFmtId="0" fontId="0" fillId="13" borderId="12" xfId="0" applyFill="1" applyBorder="1" applyAlignment="1">
      <alignment horizontal="center" vertical="center"/>
    </xf>
    <xf numFmtId="0" fontId="0" fillId="34" borderId="12" xfId="0" applyFill="1" applyBorder="1" applyAlignment="1">
      <alignment horizontal="right"/>
    </xf>
    <xf numFmtId="0" fontId="0" fillId="10" borderId="12" xfId="0" applyFill="1" applyBorder="1" applyAlignment="1">
      <alignment horizontal="right"/>
    </xf>
    <xf numFmtId="0" fontId="0" fillId="13" borderId="12" xfId="0" applyFill="1" applyBorder="1" applyAlignment="1">
      <alignment horizontal="right"/>
    </xf>
    <xf numFmtId="0" fontId="0" fillId="33" borderId="0" xfId="0" applyFill="1" applyBorder="1" applyAlignment="1">
      <alignment/>
    </xf>
    <xf numFmtId="0" fontId="0" fillId="0" borderId="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2" fillId="36" borderId="14" xfId="0" applyFont="1" applyFill="1" applyBorder="1" applyAlignment="1">
      <alignment/>
    </xf>
    <xf numFmtId="0" fontId="2" fillId="34" borderId="15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0" fillId="10" borderId="16" xfId="0" applyFill="1" applyBorder="1" applyAlignment="1">
      <alignment horizontal="center" vertical="center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1" xfId="0" applyFill="1" applyBorder="1" applyAlignment="1">
      <alignment/>
    </xf>
    <xf numFmtId="0" fontId="2" fillId="34" borderId="15" xfId="0" applyFont="1" applyFill="1" applyBorder="1" applyAlignment="1">
      <alignment horizontal="center" vertical="center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3" xfId="0" applyFill="1" applyBorder="1" applyAlignment="1">
      <alignment/>
    </xf>
    <xf numFmtId="0" fontId="2" fillId="34" borderId="15" xfId="0" applyFont="1" applyFill="1" applyBorder="1" applyAlignment="1">
      <alignment horizontal="center" vertical="center"/>
    </xf>
    <xf numFmtId="2" fontId="5" fillId="34" borderId="22" xfId="42" applyNumberFormat="1" applyFont="1" applyFill="1" applyBorder="1" applyAlignment="1">
      <alignment horizontal="center" vertical="center"/>
    </xf>
    <xf numFmtId="2" fontId="5" fillId="34" borderId="15" xfId="42" applyNumberFormat="1" applyFont="1" applyFill="1" applyBorder="1" applyAlignment="1">
      <alignment horizontal="center" vertical="center"/>
    </xf>
    <xf numFmtId="2" fontId="5" fillId="34" borderId="16" xfId="42" applyNumberFormat="1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 textRotation="90"/>
    </xf>
    <xf numFmtId="0" fontId="1" fillId="0" borderId="23" xfId="0" applyFont="1" applyBorder="1" applyAlignment="1">
      <alignment horizontal="center" vertical="center" textRotation="90"/>
    </xf>
    <xf numFmtId="0" fontId="0" fillId="33" borderId="12" xfId="0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2" fillId="34" borderId="22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18" xfId="0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514350</xdr:colOff>
      <xdr:row>4</xdr:row>
      <xdr:rowOff>47625</xdr:rowOff>
    </xdr:from>
    <xdr:to>
      <xdr:col>11</xdr:col>
      <xdr:colOff>219075</xdr:colOff>
      <xdr:row>6</xdr:row>
      <xdr:rowOff>19050</xdr:rowOff>
    </xdr:to>
    <xdr:sp>
      <xdr:nvSpPr>
        <xdr:cNvPr id="1" name="Прямоугольник 16"/>
        <xdr:cNvSpPr>
          <a:spLocks/>
        </xdr:cNvSpPr>
      </xdr:nvSpPr>
      <xdr:spPr>
        <a:xfrm>
          <a:off x="4857750" y="1152525"/>
          <a:ext cx="2457450" cy="2952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Доля трейдера в</a:t>
          </a:r>
          <a:r>
            <a:rPr lang="en-US" cap="none" sz="1200" b="1" i="0" u="none" baseline="0">
              <a:solidFill>
                <a:srgbClr val="000000"/>
              </a:solidFill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</a:rPr>
            <a:t>портфеле, 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ex-viewer.com/links/fxtrend.ht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AD41"/>
  <sheetViews>
    <sheetView tabSelected="1" zoomScalePageLayoutView="0" workbookViewId="0" topLeftCell="L25">
      <selection activeCell="X25" sqref="X25"/>
    </sheetView>
  </sheetViews>
  <sheetFormatPr defaultColWidth="9.00390625" defaultRowHeight="12.75"/>
  <cols>
    <col min="1" max="1" width="6.25390625" style="0" customWidth="1"/>
    <col min="3" max="3" width="7.75390625" style="0" customWidth="1"/>
    <col min="5" max="5" width="8.375" style="0" customWidth="1"/>
    <col min="6" max="6" width="8.00390625" style="0" customWidth="1"/>
    <col min="7" max="7" width="8.625" style="0" customWidth="1"/>
    <col min="8" max="8" width="9.125" style="0" customWidth="1"/>
    <col min="14" max="16" width="9.125" style="0" customWidth="1"/>
    <col min="17" max="19" width="10.875" style="0" customWidth="1"/>
    <col min="20" max="20" width="9.125" style="0" customWidth="1"/>
    <col min="21" max="21" width="10.125" style="0" customWidth="1"/>
    <col min="22" max="22" width="9.125" style="0" customWidth="1"/>
    <col min="23" max="23" width="7.00390625" style="0" customWidth="1"/>
    <col min="24" max="24" width="13.25390625" style="0" customWidth="1"/>
    <col min="25" max="25" width="12.625" style="0" customWidth="1"/>
    <col min="26" max="26" width="14.625" style="0" customWidth="1"/>
  </cols>
  <sheetData>
    <row r="1" spans="1:30" ht="26.25" customHeight="1">
      <c r="A1" s="31" t="s">
        <v>30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3"/>
      <c r="S1" s="31" t="s">
        <v>39</v>
      </c>
      <c r="T1" s="32"/>
      <c r="U1" s="32"/>
      <c r="V1" s="33"/>
      <c r="W1" s="34" t="s">
        <v>47</v>
      </c>
      <c r="X1" s="36" t="s">
        <v>42</v>
      </c>
      <c r="Y1" s="36" t="s">
        <v>43</v>
      </c>
      <c r="Z1" s="21">
        <f>SUM(X6:X26)</f>
        <v>19180</v>
      </c>
      <c r="AA1" s="6" t="s">
        <v>44</v>
      </c>
      <c r="AB1" s="14"/>
      <c r="AC1" s="6"/>
      <c r="AD1" s="6"/>
    </row>
    <row r="2" spans="1:30" ht="24" customHeight="1" thickBot="1">
      <c r="A2" s="9">
        <v>2010</v>
      </c>
      <c r="B2" s="9" t="s">
        <v>3</v>
      </c>
      <c r="C2" s="9" t="s">
        <v>4</v>
      </c>
      <c r="D2" s="9" t="s">
        <v>5</v>
      </c>
      <c r="E2" s="9" t="s">
        <v>6</v>
      </c>
      <c r="F2" s="9" t="s">
        <v>7</v>
      </c>
      <c r="G2" s="9" t="s">
        <v>8</v>
      </c>
      <c r="H2" s="9" t="s">
        <v>9</v>
      </c>
      <c r="I2" s="9" t="s">
        <v>10</v>
      </c>
      <c r="J2" s="9" t="s">
        <v>11</v>
      </c>
      <c r="K2" s="9" t="s">
        <v>54</v>
      </c>
      <c r="L2" s="9" t="s">
        <v>12</v>
      </c>
      <c r="M2" s="9" t="s">
        <v>13</v>
      </c>
      <c r="N2" s="9" t="s">
        <v>14</v>
      </c>
      <c r="O2" s="9" t="s">
        <v>53</v>
      </c>
      <c r="P2" s="9" t="s">
        <v>55</v>
      </c>
      <c r="Q2" s="9" t="s">
        <v>57</v>
      </c>
      <c r="R2" s="9" t="s">
        <v>58</v>
      </c>
      <c r="S2" s="10" t="s">
        <v>59</v>
      </c>
      <c r="T2" s="10" t="s">
        <v>3</v>
      </c>
      <c r="U2" s="10" t="s">
        <v>48</v>
      </c>
      <c r="V2" s="10" t="s">
        <v>38</v>
      </c>
      <c r="W2" s="35"/>
      <c r="X2" s="37"/>
      <c r="Y2" s="37"/>
      <c r="Z2" s="10">
        <f>SUM(X27:X40)</f>
        <v>2820</v>
      </c>
      <c r="AA2" s="6" t="s">
        <v>45</v>
      </c>
      <c r="AB2" s="14"/>
      <c r="AC2" s="6"/>
      <c r="AD2" s="6"/>
    </row>
    <row r="3" spans="1:30" ht="21.75" customHeight="1" thickBot="1">
      <c r="A3" s="8">
        <v>1000</v>
      </c>
      <c r="B3" s="8">
        <v>1000</v>
      </c>
      <c r="C3" s="8">
        <v>1000</v>
      </c>
      <c r="D3" s="8">
        <v>1000</v>
      </c>
      <c r="E3" s="8">
        <v>1000</v>
      </c>
      <c r="F3" s="8">
        <v>1000</v>
      </c>
      <c r="G3" s="8">
        <v>1000</v>
      </c>
      <c r="H3" s="8">
        <v>1000</v>
      </c>
      <c r="I3" s="8">
        <v>1000</v>
      </c>
      <c r="J3" s="8">
        <v>1000</v>
      </c>
      <c r="K3" s="8">
        <v>1000</v>
      </c>
      <c r="L3" s="8">
        <v>1000</v>
      </c>
      <c r="M3" s="8">
        <v>1000</v>
      </c>
      <c r="N3" s="8">
        <v>1000</v>
      </c>
      <c r="O3" s="8">
        <v>1000</v>
      </c>
      <c r="P3" s="8">
        <v>1000</v>
      </c>
      <c r="Q3" s="8">
        <v>1000</v>
      </c>
      <c r="R3" s="8">
        <v>1000</v>
      </c>
      <c r="S3" s="8">
        <v>1000</v>
      </c>
      <c r="T3" s="8">
        <v>1000</v>
      </c>
      <c r="U3" s="8">
        <v>1000</v>
      </c>
      <c r="V3" s="8">
        <v>1000</v>
      </c>
      <c r="W3" s="18">
        <f>SUM(X6:X40)</f>
        <v>22000</v>
      </c>
      <c r="X3" s="38"/>
      <c r="Y3" s="37"/>
      <c r="Z3" s="17"/>
      <c r="AA3" s="6"/>
      <c r="AB3" s="14"/>
      <c r="AC3" s="6"/>
      <c r="AD3" s="6"/>
    </row>
    <row r="4" spans="1:30" ht="1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14"/>
      <c r="AA4" s="6"/>
      <c r="AB4" s="14"/>
      <c r="AC4" s="6"/>
      <c r="AD4" s="6"/>
    </row>
    <row r="5" spans="1:30" ht="12.75">
      <c r="A5" s="39" t="s">
        <v>32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19"/>
      <c r="P5" s="26"/>
      <c r="Q5" s="26"/>
      <c r="R5" s="26"/>
      <c r="S5" s="30"/>
      <c r="T5" s="19"/>
      <c r="U5" s="19"/>
      <c r="V5" s="20"/>
      <c r="W5" s="22"/>
      <c r="X5" s="23"/>
      <c r="Y5" s="24"/>
      <c r="Z5" s="11" t="s">
        <v>31</v>
      </c>
      <c r="AA5" s="6"/>
      <c r="AB5" s="14"/>
      <c r="AC5" s="6"/>
      <c r="AD5" s="6"/>
    </row>
    <row r="6" spans="1:30" ht="12.75">
      <c r="A6" s="7">
        <f>19*A3/100</f>
        <v>190</v>
      </c>
      <c r="B6" s="2"/>
      <c r="C6" s="2"/>
      <c r="D6" s="2"/>
      <c r="E6" s="2">
        <f>34*E3/100</f>
        <v>340</v>
      </c>
      <c r="F6" s="2">
        <f>20*F3/100</f>
        <v>200</v>
      </c>
      <c r="G6" s="2"/>
      <c r="H6" s="2"/>
      <c r="I6" s="2">
        <f>14*I3/100</f>
        <v>140</v>
      </c>
      <c r="J6" s="2"/>
      <c r="K6" s="2"/>
      <c r="L6" s="2">
        <f>30*L3/100</f>
        <v>300</v>
      </c>
      <c r="M6" s="2">
        <f>30*M3/100</f>
        <v>300</v>
      </c>
      <c r="N6" s="2"/>
      <c r="O6" s="2"/>
      <c r="P6" s="2">
        <f>5*$P$3/100</f>
        <v>50</v>
      </c>
      <c r="Q6" s="2"/>
      <c r="R6" s="2"/>
      <c r="S6" s="2"/>
      <c r="T6" s="2"/>
      <c r="U6" s="2"/>
      <c r="V6" s="3">
        <f>20*V3/100</f>
        <v>200</v>
      </c>
      <c r="W6" s="25"/>
      <c r="X6" s="15">
        <f aca="true" t="shared" si="0" ref="X6:X40">SUM(A6:V6)</f>
        <v>1720</v>
      </c>
      <c r="Y6" s="16">
        <f>X6*100/W3</f>
        <v>7.818181818181818</v>
      </c>
      <c r="Z6" s="12" t="s">
        <v>15</v>
      </c>
      <c r="AA6" s="6"/>
      <c r="AB6" s="14"/>
      <c r="AC6" s="6"/>
      <c r="AD6" s="6"/>
    </row>
    <row r="7" spans="1:30" ht="12.75">
      <c r="A7" s="7">
        <f>19*A3/100</f>
        <v>190</v>
      </c>
      <c r="B7" s="2"/>
      <c r="C7" s="2"/>
      <c r="D7" s="2"/>
      <c r="E7" s="2"/>
      <c r="F7" s="2"/>
      <c r="G7" s="2">
        <f>40*G3/100</f>
        <v>400</v>
      </c>
      <c r="H7" s="2"/>
      <c r="I7" s="2">
        <f>14*I3/100</f>
        <v>140</v>
      </c>
      <c r="J7" s="2"/>
      <c r="K7" s="2"/>
      <c r="L7" s="2"/>
      <c r="M7" s="2"/>
      <c r="N7" s="2"/>
      <c r="O7" s="2"/>
      <c r="P7" s="2">
        <f>5*$P$3/100</f>
        <v>50</v>
      </c>
      <c r="Q7" s="2"/>
      <c r="R7" s="2"/>
      <c r="S7" s="2"/>
      <c r="T7" s="2"/>
      <c r="U7" s="2">
        <f>14*U3/100</f>
        <v>140</v>
      </c>
      <c r="V7" s="3"/>
      <c r="W7" s="25"/>
      <c r="X7" s="15">
        <f t="shared" si="0"/>
        <v>920</v>
      </c>
      <c r="Y7" s="16">
        <f>X7*100/W3</f>
        <v>4.181818181818182</v>
      </c>
      <c r="Z7" s="12" t="s">
        <v>16</v>
      </c>
      <c r="AA7" s="6"/>
      <c r="AB7" s="14"/>
      <c r="AC7" s="6"/>
      <c r="AD7" s="6"/>
    </row>
    <row r="8" spans="1:30" ht="12.75">
      <c r="A8" s="7">
        <f>19*A3/100</f>
        <v>190</v>
      </c>
      <c r="B8" s="2"/>
      <c r="C8" s="2"/>
      <c r="D8" s="2"/>
      <c r="E8" s="2"/>
      <c r="F8" s="2">
        <f>30*F3/100</f>
        <v>300</v>
      </c>
      <c r="G8" s="2"/>
      <c r="H8" s="2"/>
      <c r="I8" s="2">
        <f>14*I3/100</f>
        <v>140</v>
      </c>
      <c r="J8" s="2">
        <f>17*J3/100</f>
        <v>170</v>
      </c>
      <c r="K8" s="2"/>
      <c r="L8" s="2">
        <f>30*L3/100</f>
        <v>300</v>
      </c>
      <c r="M8" s="2">
        <f>30*M3/100</f>
        <v>300</v>
      </c>
      <c r="N8" s="2"/>
      <c r="O8" s="2"/>
      <c r="P8" s="2">
        <f>8*$P$3/100</f>
        <v>80</v>
      </c>
      <c r="Q8" s="2"/>
      <c r="R8" s="2"/>
      <c r="S8" s="2"/>
      <c r="T8" s="2"/>
      <c r="U8" s="2">
        <f>14*U3/100</f>
        <v>140</v>
      </c>
      <c r="V8" s="3"/>
      <c r="W8" s="25"/>
      <c r="X8" s="15">
        <f t="shared" si="0"/>
        <v>1620</v>
      </c>
      <c r="Y8" s="16">
        <f>X8*100/W3</f>
        <v>7.363636363636363</v>
      </c>
      <c r="Z8" s="12" t="s">
        <v>17</v>
      </c>
      <c r="AA8" s="6"/>
      <c r="AB8" s="14"/>
      <c r="AC8" s="6"/>
      <c r="AD8" s="6"/>
    </row>
    <row r="9" spans="1:30" ht="12.75">
      <c r="A9" s="7">
        <f>19*A3/100</f>
        <v>190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>
        <f>5*$P$3/100</f>
        <v>50</v>
      </c>
      <c r="Q9" s="2">
        <f>20*$Q$3/100</f>
        <v>200</v>
      </c>
      <c r="R9" s="2"/>
      <c r="S9" s="2"/>
      <c r="T9" s="2"/>
      <c r="U9" s="2"/>
      <c r="V9" s="3"/>
      <c r="W9" s="25"/>
      <c r="X9" s="15">
        <f t="shared" si="0"/>
        <v>440</v>
      </c>
      <c r="Y9" s="16">
        <f>X9*100/W3</f>
        <v>2</v>
      </c>
      <c r="Z9" s="12" t="s">
        <v>18</v>
      </c>
      <c r="AA9" s="6"/>
      <c r="AB9" s="14"/>
      <c r="AC9" s="6"/>
      <c r="AD9" s="6"/>
    </row>
    <row r="10" spans="1:30" ht="12.75">
      <c r="A10" s="7">
        <f>19*A3/100</f>
        <v>190</v>
      </c>
      <c r="B10" s="2"/>
      <c r="C10" s="2"/>
      <c r="D10" s="2"/>
      <c r="E10" s="2"/>
      <c r="F10" s="2"/>
      <c r="G10" s="2">
        <f>30*G3/100</f>
        <v>300</v>
      </c>
      <c r="H10" s="2"/>
      <c r="I10" s="2">
        <f>14*I3/100</f>
        <v>140</v>
      </c>
      <c r="J10" s="2"/>
      <c r="K10" s="2"/>
      <c r="L10" s="2"/>
      <c r="M10" s="2"/>
      <c r="N10" s="2"/>
      <c r="O10" s="2"/>
      <c r="P10" s="2">
        <f>5*$P$3/100</f>
        <v>50</v>
      </c>
      <c r="Q10" s="2"/>
      <c r="R10" s="2"/>
      <c r="S10" s="2"/>
      <c r="T10" s="2"/>
      <c r="U10" s="2"/>
      <c r="V10" s="3"/>
      <c r="W10" s="25"/>
      <c r="X10" s="15">
        <f t="shared" si="0"/>
        <v>680</v>
      </c>
      <c r="Y10" s="16">
        <f>X10*100/W3</f>
        <v>3.090909090909091</v>
      </c>
      <c r="Z10" s="12" t="s">
        <v>19</v>
      </c>
      <c r="AA10" s="6"/>
      <c r="AB10" s="14"/>
      <c r="AC10" s="6"/>
      <c r="AD10" s="6"/>
    </row>
    <row r="11" spans="1:30" ht="12.75">
      <c r="A11" s="7">
        <f>5*A3/100</f>
        <v>50</v>
      </c>
      <c r="B11" s="2"/>
      <c r="C11" s="2"/>
      <c r="D11" s="2"/>
      <c r="E11" s="2"/>
      <c r="F11" s="2">
        <f>30*F3/100</f>
        <v>300</v>
      </c>
      <c r="G11" s="2">
        <f>30*G3/100</f>
        <v>300</v>
      </c>
      <c r="H11" s="2">
        <f>50*H3/100</f>
        <v>500</v>
      </c>
      <c r="I11" s="2">
        <f>30*I3/100</f>
        <v>300</v>
      </c>
      <c r="J11" s="2">
        <f>17*J3/100</f>
        <v>170</v>
      </c>
      <c r="K11" s="2"/>
      <c r="L11" s="2">
        <f>40*L3/100</f>
        <v>400</v>
      </c>
      <c r="M11" s="2"/>
      <c r="N11" s="2"/>
      <c r="O11" s="2"/>
      <c r="P11" s="2">
        <f>12*$P$3/100</f>
        <v>120</v>
      </c>
      <c r="Q11" s="2"/>
      <c r="R11" s="2"/>
      <c r="S11" s="2"/>
      <c r="T11" s="2"/>
      <c r="U11" s="2"/>
      <c r="V11" s="3">
        <f>20*V3/100</f>
        <v>200</v>
      </c>
      <c r="W11" s="25"/>
      <c r="X11" s="15">
        <f t="shared" si="0"/>
        <v>2340</v>
      </c>
      <c r="Y11" s="16">
        <f>X11*100/W3</f>
        <v>10.636363636363637</v>
      </c>
      <c r="Z11" s="12" t="s">
        <v>20</v>
      </c>
      <c r="AA11" s="6"/>
      <c r="AB11" s="14"/>
      <c r="AC11" s="6"/>
      <c r="AD11" s="6"/>
    </row>
    <row r="12" spans="1:30" ht="12.75">
      <c r="A12" s="7"/>
      <c r="B12" s="2">
        <f>20*B3/100</f>
        <v>200</v>
      </c>
      <c r="C12" s="2">
        <f>20*C3/100</f>
        <v>200</v>
      </c>
      <c r="D12" s="2"/>
      <c r="E12" s="2"/>
      <c r="F12" s="2"/>
      <c r="G12" s="2"/>
      <c r="H12" s="2"/>
      <c r="I12" s="2"/>
      <c r="J12" s="2"/>
      <c r="K12" s="2">
        <f>12.5*K3/100</f>
        <v>125</v>
      </c>
      <c r="L12" s="2"/>
      <c r="M12" s="2"/>
      <c r="N12" s="2"/>
      <c r="O12" s="2"/>
      <c r="P12" s="2">
        <f>4*$P$3/100</f>
        <v>40</v>
      </c>
      <c r="Q12" s="2">
        <f>20*$Q$3/100</f>
        <v>200</v>
      </c>
      <c r="R12" s="2"/>
      <c r="S12" s="2"/>
      <c r="T12" s="2"/>
      <c r="U12" s="2"/>
      <c r="V12" s="3"/>
      <c r="W12" s="25"/>
      <c r="X12" s="15">
        <f t="shared" si="0"/>
        <v>765</v>
      </c>
      <c r="Y12" s="16">
        <f>X12*100/W3</f>
        <v>3.477272727272727</v>
      </c>
      <c r="Z12" s="12" t="s">
        <v>21</v>
      </c>
      <c r="AA12" s="6"/>
      <c r="AB12" s="14"/>
      <c r="AC12" s="6"/>
      <c r="AD12" s="6"/>
    </row>
    <row r="13" spans="1:30" ht="12.75">
      <c r="A13" s="7"/>
      <c r="B13" s="2">
        <f>40*B3/100</f>
        <v>400</v>
      </c>
      <c r="C13" s="2">
        <f>20*C3/100</f>
        <v>200</v>
      </c>
      <c r="D13" s="2"/>
      <c r="E13" s="2"/>
      <c r="F13" s="2"/>
      <c r="G13" s="2"/>
      <c r="H13" s="2"/>
      <c r="I13" s="2"/>
      <c r="J13" s="2"/>
      <c r="K13" s="2">
        <f>12.5*K3/100</f>
        <v>125</v>
      </c>
      <c r="L13" s="2"/>
      <c r="M13" s="2"/>
      <c r="N13" s="2"/>
      <c r="O13" s="2"/>
      <c r="P13" s="2"/>
      <c r="Q13" s="2">
        <f>20*$Q$3/100</f>
        <v>200</v>
      </c>
      <c r="R13" s="2"/>
      <c r="S13" s="2"/>
      <c r="T13" s="2">
        <f>12*T3/100</f>
        <v>120</v>
      </c>
      <c r="U13" s="2"/>
      <c r="V13" s="3"/>
      <c r="W13" s="25"/>
      <c r="X13" s="15">
        <f t="shared" si="0"/>
        <v>1045</v>
      </c>
      <c r="Y13" s="16">
        <f>X13*100/W3</f>
        <v>4.75</v>
      </c>
      <c r="Z13" s="12" t="s">
        <v>22</v>
      </c>
      <c r="AA13" s="6"/>
      <c r="AB13" s="14"/>
      <c r="AC13" s="6"/>
      <c r="AD13" s="6"/>
    </row>
    <row r="14" spans="1:30" ht="12.75">
      <c r="A14" s="7"/>
      <c r="B14" s="2">
        <f>40*B3/100</f>
        <v>400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>
        <f>4*$P$3/100</f>
        <v>40</v>
      </c>
      <c r="Q14" s="2">
        <f>20*$Q$3/100</f>
        <v>200</v>
      </c>
      <c r="R14" s="2">
        <f>20*$R$3/100</f>
        <v>200</v>
      </c>
      <c r="S14" s="2"/>
      <c r="T14" s="2">
        <f>12*T3/100</f>
        <v>120</v>
      </c>
      <c r="U14" s="2"/>
      <c r="V14" s="3"/>
      <c r="W14" s="25"/>
      <c r="X14" s="15">
        <f t="shared" si="0"/>
        <v>960</v>
      </c>
      <c r="Y14" s="16">
        <f>X14*100/W3</f>
        <v>4.363636363636363</v>
      </c>
      <c r="Z14" s="12" t="s">
        <v>46</v>
      </c>
      <c r="AA14" s="6"/>
      <c r="AB14" s="6"/>
      <c r="AC14" s="6"/>
      <c r="AD14" s="6"/>
    </row>
    <row r="15" spans="1:30" ht="12.75">
      <c r="A15" s="7"/>
      <c r="B15" s="2"/>
      <c r="C15" s="2">
        <f>40*C3/100</f>
        <v>400</v>
      </c>
      <c r="D15" s="2"/>
      <c r="E15" s="2"/>
      <c r="F15" s="2"/>
      <c r="G15" s="2"/>
      <c r="H15" s="2"/>
      <c r="I15" s="2">
        <f>14*I3/100</f>
        <v>140</v>
      </c>
      <c r="J15" s="2"/>
      <c r="K15" s="2"/>
      <c r="L15" s="2"/>
      <c r="M15" s="2"/>
      <c r="N15" s="2"/>
      <c r="O15" s="2"/>
      <c r="P15" s="2">
        <f>4*$P$3/100</f>
        <v>40</v>
      </c>
      <c r="Q15" s="2"/>
      <c r="R15" s="2"/>
      <c r="S15" s="2"/>
      <c r="T15" s="2"/>
      <c r="U15" s="2"/>
      <c r="V15" s="3"/>
      <c r="W15" s="25"/>
      <c r="X15" s="15">
        <f t="shared" si="0"/>
        <v>580</v>
      </c>
      <c r="Y15" s="16">
        <f>X15*100/W3</f>
        <v>2.6363636363636362</v>
      </c>
      <c r="Z15" s="12" t="s">
        <v>23</v>
      </c>
      <c r="AA15" s="6"/>
      <c r="AB15" s="6"/>
      <c r="AC15" s="6"/>
      <c r="AD15" s="6"/>
    </row>
    <row r="16" spans="1:30" ht="12.75">
      <c r="A16" s="7"/>
      <c r="B16" s="2"/>
      <c r="C16" s="2">
        <f>20*C3/100</f>
        <v>200</v>
      </c>
      <c r="D16" s="2"/>
      <c r="E16" s="2"/>
      <c r="F16" s="2"/>
      <c r="G16" s="2"/>
      <c r="H16" s="2"/>
      <c r="I16" s="2"/>
      <c r="J16" s="2"/>
      <c r="K16" s="2">
        <f>12.5*K3/100</f>
        <v>125</v>
      </c>
      <c r="L16" s="2"/>
      <c r="M16" s="2"/>
      <c r="N16" s="2"/>
      <c r="O16" s="2">
        <f>10*O3/100</f>
        <v>100</v>
      </c>
      <c r="P16" s="2">
        <f>4*$P$3/100</f>
        <v>40</v>
      </c>
      <c r="Q16" s="2"/>
      <c r="R16" s="2"/>
      <c r="S16" s="2"/>
      <c r="T16" s="2"/>
      <c r="U16" s="2"/>
      <c r="V16" s="3"/>
      <c r="W16" s="25"/>
      <c r="X16" s="15">
        <f t="shared" si="0"/>
        <v>465</v>
      </c>
      <c r="Y16" s="16">
        <f>X16*100/W3</f>
        <v>2.1136363636363638</v>
      </c>
      <c r="Z16" s="12" t="s">
        <v>52</v>
      </c>
      <c r="AA16" s="6"/>
      <c r="AB16" s="6"/>
      <c r="AC16" s="6"/>
      <c r="AD16" s="6"/>
    </row>
    <row r="17" spans="1:30" ht="12.75">
      <c r="A17" s="7"/>
      <c r="B17" s="2"/>
      <c r="C17" s="2"/>
      <c r="D17" s="2">
        <f>25*D3/100</f>
        <v>250</v>
      </c>
      <c r="E17" s="2">
        <f>33*E3/100</f>
        <v>330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3"/>
      <c r="W17" s="25"/>
      <c r="X17" s="15">
        <f t="shared" si="0"/>
        <v>580</v>
      </c>
      <c r="Y17" s="16">
        <f>X17*100/W3</f>
        <v>2.6363636363636362</v>
      </c>
      <c r="Z17" s="12" t="s">
        <v>24</v>
      </c>
      <c r="AA17" s="6"/>
      <c r="AB17" s="6"/>
      <c r="AC17" s="6"/>
      <c r="AD17" s="6"/>
    </row>
    <row r="18" spans="1:30" ht="12.75">
      <c r="A18" s="7"/>
      <c r="B18" s="2"/>
      <c r="C18" s="2"/>
      <c r="D18" s="2">
        <f>25*D3/100</f>
        <v>250</v>
      </c>
      <c r="E18" s="2"/>
      <c r="F18" s="2"/>
      <c r="G18" s="2"/>
      <c r="H18" s="2"/>
      <c r="I18" s="2"/>
      <c r="J18" s="2"/>
      <c r="K18" s="2"/>
      <c r="L18" s="2"/>
      <c r="M18" s="2"/>
      <c r="N18" s="2">
        <f>25*N3/100</f>
        <v>250</v>
      </c>
      <c r="O18" s="2"/>
      <c r="P18" s="2">
        <f>4*$P$3/100</f>
        <v>40</v>
      </c>
      <c r="Q18" s="2"/>
      <c r="R18" s="2">
        <f>20*$R$3/100</f>
        <v>200</v>
      </c>
      <c r="S18" s="2"/>
      <c r="T18" s="2"/>
      <c r="U18" s="2"/>
      <c r="V18" s="3"/>
      <c r="W18" s="25"/>
      <c r="X18" s="15">
        <f t="shared" si="0"/>
        <v>740</v>
      </c>
      <c r="Y18" s="16">
        <f>X18*100/W3</f>
        <v>3.3636363636363638</v>
      </c>
      <c r="Z18" s="12" t="s">
        <v>25</v>
      </c>
      <c r="AA18" s="6"/>
      <c r="AB18" s="6"/>
      <c r="AC18" s="6"/>
      <c r="AD18" s="6"/>
    </row>
    <row r="19" spans="1:30" ht="12.75">
      <c r="A19" s="7"/>
      <c r="B19" s="2"/>
      <c r="C19" s="2"/>
      <c r="D19" s="2">
        <f>25*D3/100</f>
        <v>250</v>
      </c>
      <c r="E19" s="2"/>
      <c r="F19" s="2">
        <f>20*F3/100</f>
        <v>200</v>
      </c>
      <c r="G19" s="2"/>
      <c r="H19" s="2">
        <f>50*H3/100</f>
        <v>500</v>
      </c>
      <c r="I19" s="2"/>
      <c r="J19" s="2">
        <f>32*J3/100</f>
        <v>320</v>
      </c>
      <c r="K19" s="2"/>
      <c r="L19" s="2"/>
      <c r="M19" s="2">
        <f>40*M3/100</f>
        <v>400</v>
      </c>
      <c r="N19" s="2">
        <f>25*N3/100</f>
        <v>250</v>
      </c>
      <c r="O19" s="2"/>
      <c r="P19" s="2">
        <f>12*$P$3/100</f>
        <v>120</v>
      </c>
      <c r="Q19" s="2"/>
      <c r="R19" s="2">
        <f>20*$R$3/100</f>
        <v>200</v>
      </c>
      <c r="S19" s="2"/>
      <c r="T19" s="2"/>
      <c r="U19" s="2">
        <f>14*U3/100</f>
        <v>140</v>
      </c>
      <c r="V19" s="3"/>
      <c r="W19" s="25"/>
      <c r="X19" s="15">
        <f t="shared" si="0"/>
        <v>2380</v>
      </c>
      <c r="Y19" s="16">
        <f>X19*100/W3</f>
        <v>10.818181818181818</v>
      </c>
      <c r="Z19" s="12" t="s">
        <v>26</v>
      </c>
      <c r="AA19" s="6"/>
      <c r="AB19" s="6"/>
      <c r="AC19" s="6"/>
      <c r="AD19" s="6"/>
    </row>
    <row r="20" spans="1:30" ht="12.75">
      <c r="A20" s="7"/>
      <c r="B20" s="2"/>
      <c r="C20" s="2"/>
      <c r="D20" s="2">
        <f>25*D3/100</f>
        <v>250</v>
      </c>
      <c r="E20" s="2">
        <f>33*E3/100</f>
        <v>330</v>
      </c>
      <c r="F20" s="2"/>
      <c r="G20" s="2"/>
      <c r="H20" s="2"/>
      <c r="I20" s="2"/>
      <c r="J20" s="2">
        <f>17*J3/100</f>
        <v>170</v>
      </c>
      <c r="K20" s="2"/>
      <c r="L20" s="2"/>
      <c r="M20" s="2"/>
      <c r="N20" s="2"/>
      <c r="O20" s="2"/>
      <c r="P20" s="2">
        <f aca="true" t="shared" si="1" ref="P20:P26">4*$P$3/100</f>
        <v>40</v>
      </c>
      <c r="Q20" s="2">
        <f>20*$Q$3/100</f>
        <v>200</v>
      </c>
      <c r="R20" s="2"/>
      <c r="S20" s="2"/>
      <c r="T20" s="2">
        <f>12*T3/100</f>
        <v>120</v>
      </c>
      <c r="U20" s="2"/>
      <c r="V20" s="3"/>
      <c r="W20" s="25"/>
      <c r="X20" s="15">
        <f t="shared" si="0"/>
        <v>1110</v>
      </c>
      <c r="Y20" s="16">
        <f>X20*100/W3</f>
        <v>5.045454545454546</v>
      </c>
      <c r="Z20" s="12" t="s">
        <v>27</v>
      </c>
      <c r="AA20" s="6"/>
      <c r="AB20" s="6"/>
      <c r="AC20" s="6"/>
      <c r="AD20" s="6"/>
    </row>
    <row r="21" spans="1:30" ht="12.75">
      <c r="A21" s="7"/>
      <c r="B21" s="2"/>
      <c r="C21" s="2"/>
      <c r="D21" s="2"/>
      <c r="E21" s="2"/>
      <c r="F21" s="2"/>
      <c r="G21" s="2"/>
      <c r="H21" s="2"/>
      <c r="I21" s="2"/>
      <c r="J21" s="2">
        <f>17*J3/100</f>
        <v>170</v>
      </c>
      <c r="K21" s="2"/>
      <c r="L21" s="2"/>
      <c r="M21" s="2"/>
      <c r="N21" s="2">
        <f>25*N3/100</f>
        <v>250</v>
      </c>
      <c r="O21" s="2"/>
      <c r="P21" s="2">
        <f t="shared" si="1"/>
        <v>40</v>
      </c>
      <c r="Q21" s="2"/>
      <c r="R21" s="2">
        <f>20*$R$3/100</f>
        <v>200</v>
      </c>
      <c r="S21" s="2"/>
      <c r="T21" s="2"/>
      <c r="U21" s="2"/>
      <c r="V21" s="3"/>
      <c r="W21" s="25"/>
      <c r="X21" s="15">
        <f t="shared" si="0"/>
        <v>660</v>
      </c>
      <c r="Y21" s="16">
        <f>X21*100/W3</f>
        <v>3</v>
      </c>
      <c r="Z21" s="12" t="s">
        <v>28</v>
      </c>
      <c r="AA21" s="6"/>
      <c r="AB21" s="6"/>
      <c r="AC21" s="6"/>
      <c r="AD21" s="6"/>
    </row>
    <row r="22" spans="1:30" ht="12.75">
      <c r="A22" s="7"/>
      <c r="B22" s="2"/>
      <c r="C22" s="2"/>
      <c r="D22" s="2"/>
      <c r="E22" s="2"/>
      <c r="F22" s="2"/>
      <c r="G22" s="2"/>
      <c r="H22" s="2"/>
      <c r="I22" s="4"/>
      <c r="J22" s="4"/>
      <c r="K22" s="4">
        <f>12.5*K3/100</f>
        <v>125</v>
      </c>
      <c r="L22" s="4"/>
      <c r="M22" s="4"/>
      <c r="N22" s="4">
        <f>25*N3/100</f>
        <v>250</v>
      </c>
      <c r="O22" s="4"/>
      <c r="P22" s="2">
        <f t="shared" si="1"/>
        <v>40</v>
      </c>
      <c r="Q22" s="2"/>
      <c r="R22" s="2"/>
      <c r="S22" s="2"/>
      <c r="T22" s="4"/>
      <c r="U22" s="4"/>
      <c r="V22" s="5"/>
      <c r="W22" s="25"/>
      <c r="X22" s="15">
        <f t="shared" si="0"/>
        <v>415</v>
      </c>
      <c r="Y22" s="16">
        <f>X22*100/W3</f>
        <v>1.8863636363636365</v>
      </c>
      <c r="Z22" s="12" t="s">
        <v>29</v>
      </c>
      <c r="AA22" s="6"/>
      <c r="AB22" s="6"/>
      <c r="AC22" s="6"/>
      <c r="AD22" s="6"/>
    </row>
    <row r="23" spans="1:30" ht="12.75">
      <c r="A23" s="7"/>
      <c r="B23" s="2"/>
      <c r="C23" s="2"/>
      <c r="D23" s="2"/>
      <c r="E23" s="2"/>
      <c r="F23" s="2"/>
      <c r="G23" s="2"/>
      <c r="H23" s="2"/>
      <c r="I23" s="4"/>
      <c r="J23" s="4"/>
      <c r="K23" s="4">
        <f>12.5*K3/100</f>
        <v>125</v>
      </c>
      <c r="L23" s="4"/>
      <c r="M23" s="4"/>
      <c r="N23" s="4"/>
      <c r="O23" s="4">
        <f>30*O3/100</f>
        <v>300</v>
      </c>
      <c r="P23" s="2">
        <f t="shared" si="1"/>
        <v>40</v>
      </c>
      <c r="Q23" s="2"/>
      <c r="R23" s="2">
        <f>20*$R$3/100</f>
        <v>200</v>
      </c>
      <c r="S23" s="2"/>
      <c r="T23" s="4"/>
      <c r="U23" s="4"/>
      <c r="V23" s="5"/>
      <c r="W23" s="25"/>
      <c r="X23" s="15">
        <f t="shared" si="0"/>
        <v>665</v>
      </c>
      <c r="Y23" s="16">
        <f>X23*100/W3</f>
        <v>3.022727272727273</v>
      </c>
      <c r="Z23" s="12" t="s">
        <v>41</v>
      </c>
      <c r="AA23" s="6"/>
      <c r="AB23" s="6"/>
      <c r="AC23" s="6"/>
      <c r="AD23" s="6"/>
    </row>
    <row r="24" spans="1:30" ht="12.75">
      <c r="A24" s="7"/>
      <c r="B24" s="2"/>
      <c r="C24" s="2"/>
      <c r="D24" s="2"/>
      <c r="E24" s="2"/>
      <c r="F24" s="2"/>
      <c r="G24" s="2"/>
      <c r="H24" s="2"/>
      <c r="I24" s="4"/>
      <c r="J24" s="4"/>
      <c r="K24" s="4">
        <f>12.5*K3/100</f>
        <v>125</v>
      </c>
      <c r="L24" s="4"/>
      <c r="M24" s="4"/>
      <c r="N24" s="4"/>
      <c r="O24" s="4">
        <f>20*O3/100</f>
        <v>200</v>
      </c>
      <c r="P24" s="2">
        <f t="shared" si="1"/>
        <v>40</v>
      </c>
      <c r="Q24" s="2"/>
      <c r="R24" s="2"/>
      <c r="S24" s="2"/>
      <c r="T24" s="4"/>
      <c r="U24" s="4"/>
      <c r="V24" s="5"/>
      <c r="W24" s="25"/>
      <c r="X24" s="15">
        <f t="shared" si="0"/>
        <v>365</v>
      </c>
      <c r="Y24" s="16">
        <f>X24*100/W3</f>
        <v>1.6590909090909092</v>
      </c>
      <c r="Z24" s="12" t="s">
        <v>49</v>
      </c>
      <c r="AA24" s="6"/>
      <c r="AB24" s="6"/>
      <c r="AC24" s="6"/>
      <c r="AD24" s="6"/>
    </row>
    <row r="25" spans="1:30" ht="12.75">
      <c r="A25" s="7"/>
      <c r="B25" s="2"/>
      <c r="C25" s="2"/>
      <c r="D25" s="2"/>
      <c r="E25" s="2"/>
      <c r="F25" s="2"/>
      <c r="G25" s="2"/>
      <c r="H25" s="2"/>
      <c r="I25" s="4"/>
      <c r="J25" s="4"/>
      <c r="K25" s="4">
        <f>12.5*K3/100</f>
        <v>125</v>
      </c>
      <c r="L25" s="4"/>
      <c r="M25" s="4"/>
      <c r="N25" s="4"/>
      <c r="O25" s="4">
        <f>20*O3/100</f>
        <v>200</v>
      </c>
      <c r="P25" s="2">
        <f t="shared" si="1"/>
        <v>40</v>
      </c>
      <c r="Q25" s="2"/>
      <c r="R25" s="2"/>
      <c r="S25" s="2"/>
      <c r="T25" s="4"/>
      <c r="U25" s="4"/>
      <c r="V25" s="5"/>
      <c r="W25" s="25"/>
      <c r="X25" s="15">
        <f t="shared" si="0"/>
        <v>365</v>
      </c>
      <c r="Y25" s="16">
        <f>X25*100/W3</f>
        <v>1.6590909090909092</v>
      </c>
      <c r="Z25" s="12" t="s">
        <v>50</v>
      </c>
      <c r="AA25" s="6"/>
      <c r="AB25" s="6"/>
      <c r="AC25" s="6"/>
      <c r="AD25" s="6"/>
    </row>
    <row r="26" spans="1:30" ht="15" customHeight="1">
      <c r="A26" s="7"/>
      <c r="B26" s="2"/>
      <c r="C26" s="2"/>
      <c r="D26" s="2"/>
      <c r="E26" s="2"/>
      <c r="F26" s="2"/>
      <c r="G26" s="2"/>
      <c r="H26" s="2"/>
      <c r="I26" s="4"/>
      <c r="J26" s="4"/>
      <c r="K26" s="4">
        <f>12.5*K3/100</f>
        <v>125</v>
      </c>
      <c r="L26" s="4"/>
      <c r="M26" s="4"/>
      <c r="N26" s="4"/>
      <c r="O26" s="4">
        <f>20*O3/100</f>
        <v>200</v>
      </c>
      <c r="P26" s="2">
        <f t="shared" si="1"/>
        <v>40</v>
      </c>
      <c r="Q26" s="2"/>
      <c r="R26" s="2"/>
      <c r="S26" s="2"/>
      <c r="T26" s="4"/>
      <c r="U26" s="4"/>
      <c r="V26" s="5"/>
      <c r="W26" s="25"/>
      <c r="X26" s="15">
        <f t="shared" si="0"/>
        <v>365</v>
      </c>
      <c r="Y26" s="16">
        <f>X26*100/W3</f>
        <v>1.6590909090909092</v>
      </c>
      <c r="Z26" s="12" t="s">
        <v>51</v>
      </c>
      <c r="AA26" s="6"/>
      <c r="AB26" s="6"/>
      <c r="AC26" s="6"/>
      <c r="AD26" s="6"/>
    </row>
    <row r="27" spans="1:30" ht="12.75">
      <c r="A27" s="7"/>
      <c r="B27" s="2"/>
      <c r="C27" s="2"/>
      <c r="D27" s="2"/>
      <c r="E27" s="2"/>
      <c r="F27" s="2"/>
      <c r="G27" s="2"/>
      <c r="H27" s="2"/>
      <c r="I27" s="4"/>
      <c r="J27" s="4"/>
      <c r="K27" s="4"/>
      <c r="L27" s="4"/>
      <c r="M27" s="4"/>
      <c r="N27" s="4"/>
      <c r="O27" s="4"/>
      <c r="P27" s="4"/>
      <c r="Q27" s="4"/>
      <c r="R27" s="4"/>
      <c r="S27" s="4">
        <f>7*$S$3/100</f>
        <v>70</v>
      </c>
      <c r="T27" s="4">
        <f>16*T3/100</f>
        <v>160</v>
      </c>
      <c r="U27" s="4"/>
      <c r="V27" s="5"/>
      <c r="W27" s="25"/>
      <c r="X27" s="15">
        <f t="shared" si="0"/>
        <v>230</v>
      </c>
      <c r="Y27" s="16">
        <f>X27*100/W3</f>
        <v>1.0454545454545454</v>
      </c>
      <c r="Z27" s="13" t="s">
        <v>33</v>
      </c>
      <c r="AA27" s="6"/>
      <c r="AB27" s="6"/>
      <c r="AC27" s="6"/>
      <c r="AD27" s="6"/>
    </row>
    <row r="28" spans="1:30" ht="12.75">
      <c r="A28" s="7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4">
        <f aca="true" t="shared" si="2" ref="S28:S33">7*$S$3/100</f>
        <v>70</v>
      </c>
      <c r="T28" s="2">
        <f>12*T3/100</f>
        <v>120</v>
      </c>
      <c r="U28" s="2"/>
      <c r="V28" s="3"/>
      <c r="W28" s="25"/>
      <c r="X28" s="15">
        <f t="shared" si="0"/>
        <v>190</v>
      </c>
      <c r="Y28" s="16">
        <f>X28*100/W3</f>
        <v>0.8636363636363636</v>
      </c>
      <c r="Z28" s="13" t="s">
        <v>0</v>
      </c>
      <c r="AA28" s="6"/>
      <c r="AB28" s="6"/>
      <c r="AC28" s="6"/>
      <c r="AD28" s="6"/>
    </row>
    <row r="29" spans="1:30" ht="12.75">
      <c r="A29" s="7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4">
        <f t="shared" si="2"/>
        <v>70</v>
      </c>
      <c r="T29" s="2">
        <f>12*T3/100</f>
        <v>120</v>
      </c>
      <c r="U29" s="2"/>
      <c r="V29" s="3"/>
      <c r="W29" s="25"/>
      <c r="X29" s="15">
        <f t="shared" si="0"/>
        <v>190</v>
      </c>
      <c r="Y29" s="16">
        <f>X29*100/W3</f>
        <v>0.8636363636363636</v>
      </c>
      <c r="Z29" s="13">
        <v>5000242</v>
      </c>
      <c r="AA29" s="6"/>
      <c r="AB29" s="6"/>
      <c r="AC29" s="6"/>
      <c r="AD29" s="6"/>
    </row>
    <row r="30" spans="1:30" ht="12.75">
      <c r="A30" s="7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4">
        <f t="shared" si="2"/>
        <v>70</v>
      </c>
      <c r="T30" s="2">
        <f>12*T3/100</f>
        <v>120</v>
      </c>
      <c r="U30" s="2"/>
      <c r="V30" s="3"/>
      <c r="W30" s="25"/>
      <c r="X30" s="15">
        <f t="shared" si="0"/>
        <v>190</v>
      </c>
      <c r="Y30" s="16">
        <f>X30*100/W3</f>
        <v>0.8636363636363636</v>
      </c>
      <c r="Z30" s="13" t="s">
        <v>40</v>
      </c>
      <c r="AA30" s="6"/>
      <c r="AB30" s="6"/>
      <c r="AC30" s="6"/>
      <c r="AD30" s="6"/>
    </row>
    <row r="31" spans="1:30" ht="12.75">
      <c r="A31" s="7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4">
        <f t="shared" si="2"/>
        <v>70</v>
      </c>
      <c r="T31" s="2"/>
      <c r="U31" s="2">
        <f>14*U3/100</f>
        <v>140</v>
      </c>
      <c r="V31" s="3"/>
      <c r="W31" s="25"/>
      <c r="X31" s="15">
        <f t="shared" si="0"/>
        <v>210</v>
      </c>
      <c r="Y31" s="16">
        <f>X31*100/W3</f>
        <v>0.9545454545454546</v>
      </c>
      <c r="Z31" s="13" t="s">
        <v>1</v>
      </c>
      <c r="AA31" s="6"/>
      <c r="AB31" s="6"/>
      <c r="AC31" s="6"/>
      <c r="AD31" s="6"/>
    </row>
    <row r="32" spans="1:30" ht="12.75">
      <c r="A32" s="7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4">
        <f t="shared" si="2"/>
        <v>70</v>
      </c>
      <c r="T32" s="2"/>
      <c r="U32" s="2">
        <f>14*U3/100</f>
        <v>140</v>
      </c>
      <c r="V32" s="3"/>
      <c r="W32" s="25"/>
      <c r="X32" s="15">
        <f t="shared" si="0"/>
        <v>210</v>
      </c>
      <c r="Y32" s="16">
        <f>X32*100/W3</f>
        <v>0.9545454545454546</v>
      </c>
      <c r="Z32" s="13" t="s">
        <v>2</v>
      </c>
      <c r="AA32" s="6"/>
      <c r="AB32" s="6"/>
      <c r="AC32" s="6"/>
      <c r="AD32" s="6"/>
    </row>
    <row r="33" spans="1:30" ht="12.75">
      <c r="A33" s="7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4">
        <f t="shared" si="2"/>
        <v>70</v>
      </c>
      <c r="T33" s="2"/>
      <c r="U33" s="2">
        <f>14*U3/100</f>
        <v>140</v>
      </c>
      <c r="V33" s="3"/>
      <c r="W33" s="25"/>
      <c r="X33" s="15">
        <f t="shared" si="0"/>
        <v>210</v>
      </c>
      <c r="Y33" s="16">
        <f>X33*100/W3</f>
        <v>0.9545454545454546</v>
      </c>
      <c r="Z33" s="13" t="s">
        <v>34</v>
      </c>
      <c r="AA33" s="6"/>
      <c r="AB33" s="6"/>
      <c r="AC33" s="6"/>
      <c r="AD33" s="6"/>
    </row>
    <row r="34" spans="1:30" ht="12.75">
      <c r="A34" s="7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>
        <f>9*$S$3/100</f>
        <v>90</v>
      </c>
      <c r="T34" s="2"/>
      <c r="U34" s="2">
        <f>16*U3/100</f>
        <v>160</v>
      </c>
      <c r="V34" s="3">
        <f>20*V3/100</f>
        <v>200</v>
      </c>
      <c r="W34" s="25"/>
      <c r="X34" s="15">
        <f t="shared" si="0"/>
        <v>450</v>
      </c>
      <c r="Y34" s="16">
        <f>X34*100/W3</f>
        <v>2.0454545454545454</v>
      </c>
      <c r="Z34" s="13" t="s">
        <v>35</v>
      </c>
      <c r="AA34" s="6"/>
      <c r="AB34" s="6"/>
      <c r="AC34" s="6"/>
      <c r="AD34" s="6"/>
    </row>
    <row r="35" spans="1:30" ht="12.75">
      <c r="A35" s="7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4">
        <f aca="true" t="shared" si="3" ref="S35:S40">7*$S$3/100</f>
        <v>70</v>
      </c>
      <c r="T35" s="2"/>
      <c r="U35" s="2"/>
      <c r="V35" s="3">
        <f>20*V3/100</f>
        <v>200</v>
      </c>
      <c r="W35" s="25"/>
      <c r="X35" s="15">
        <f t="shared" si="0"/>
        <v>270</v>
      </c>
      <c r="Y35" s="16">
        <f>X35*100/W3</f>
        <v>1.2272727272727273</v>
      </c>
      <c r="Z35" s="13" t="s">
        <v>36</v>
      </c>
      <c r="AA35" s="6"/>
      <c r="AB35" s="6"/>
      <c r="AC35" s="6"/>
      <c r="AD35" s="6"/>
    </row>
    <row r="36" spans="1:30" ht="12.75">
      <c r="A36" s="7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4">
        <f t="shared" si="3"/>
        <v>70</v>
      </c>
      <c r="T36" s="2"/>
      <c r="U36" s="2"/>
      <c r="V36" s="3">
        <f>20*V3/100</f>
        <v>200</v>
      </c>
      <c r="W36" s="25"/>
      <c r="X36" s="15">
        <f t="shared" si="0"/>
        <v>270</v>
      </c>
      <c r="Y36" s="16">
        <f>X36*100/W3</f>
        <v>1.2272727272727273</v>
      </c>
      <c r="Z36" s="13" t="s">
        <v>37</v>
      </c>
      <c r="AA36" s="6"/>
      <c r="AB36" s="6"/>
      <c r="AC36" s="6"/>
      <c r="AD36" s="6"/>
    </row>
    <row r="37" spans="1:26" s="1" customFormat="1" ht="12.75">
      <c r="A37" s="42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>
        <f t="shared" si="3"/>
        <v>70</v>
      </c>
      <c r="T37" s="2">
        <f>12*T3/100</f>
        <v>120</v>
      </c>
      <c r="U37" s="4"/>
      <c r="V37" s="5"/>
      <c r="W37" s="42"/>
      <c r="X37" s="15">
        <f t="shared" si="0"/>
        <v>190</v>
      </c>
      <c r="Y37" s="16">
        <f>X37*100/W3</f>
        <v>0.8636363636363636</v>
      </c>
      <c r="Z37" s="13" t="s">
        <v>56</v>
      </c>
    </row>
    <row r="38" spans="1:26" s="1" customFormat="1" ht="12.75">
      <c r="A38" s="42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>
        <f t="shared" si="3"/>
        <v>70</v>
      </c>
      <c r="T38" s="4"/>
      <c r="U38" s="4"/>
      <c r="V38" s="5"/>
      <c r="W38" s="42"/>
      <c r="X38" s="15">
        <f t="shared" si="0"/>
        <v>70</v>
      </c>
      <c r="Y38" s="16">
        <f>X38*100/W3</f>
        <v>0.3181818181818182</v>
      </c>
      <c r="Z38" s="13" t="s">
        <v>60</v>
      </c>
    </row>
    <row r="39" spans="1:26" s="1" customFormat="1" ht="12.75">
      <c r="A39" s="42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>
        <f t="shared" si="3"/>
        <v>70</v>
      </c>
      <c r="T39" s="4"/>
      <c r="U39" s="4"/>
      <c r="V39" s="5"/>
      <c r="W39" s="42"/>
      <c r="X39" s="15">
        <f t="shared" si="0"/>
        <v>70</v>
      </c>
      <c r="Y39" s="16">
        <f>X39*100/W3</f>
        <v>0.3181818181818182</v>
      </c>
      <c r="Z39" s="13" t="s">
        <v>61</v>
      </c>
    </row>
    <row r="40" spans="1:26" s="1" customFormat="1" ht="12.75">
      <c r="A40" s="27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4">
        <f t="shared" si="3"/>
        <v>70</v>
      </c>
      <c r="T40" s="28"/>
      <c r="U40" s="28"/>
      <c r="V40" s="29"/>
      <c r="W40" s="27"/>
      <c r="X40" s="15">
        <f t="shared" si="0"/>
        <v>70</v>
      </c>
      <c r="Y40" s="16">
        <f>X40*100/W3</f>
        <v>0.3181818181818182</v>
      </c>
      <c r="Z40" s="13" t="s">
        <v>62</v>
      </c>
    </row>
    <row r="41" spans="19:26" s="1" customFormat="1" ht="12.75">
      <c r="S41" s="43"/>
      <c r="X41" s="43"/>
      <c r="Y41" s="43"/>
      <c r="Z41" s="41"/>
    </row>
    <row r="42" s="1" customFormat="1" ht="12.75"/>
    <row r="43" s="1" customFormat="1" ht="12.75"/>
  </sheetData>
  <sheetProtection/>
  <mergeCells count="6">
    <mergeCell ref="A1:R1"/>
    <mergeCell ref="W1:W2"/>
    <mergeCell ref="Y1:Y3"/>
    <mergeCell ref="X1:X3"/>
    <mergeCell ref="A5:N5"/>
    <mergeCell ref="S1:V1"/>
  </mergeCells>
  <hyperlinks>
    <hyperlink ref="A1:O1" r:id="rId1" display="Вложения в ПАММ индексы, $"/>
  </hyperlinks>
  <printOptions/>
  <pageMargins left="0.7" right="0.7" top="0.75" bottom="0.75" header="0.3" footer="0.3"/>
  <pageSetup horizontalDpi="600" verticalDpi="600" orientation="portrait" paperSize="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Димон</cp:lastModifiedBy>
  <dcterms:created xsi:type="dcterms:W3CDTF">2011-04-30T19:58:20Z</dcterms:created>
  <dcterms:modified xsi:type="dcterms:W3CDTF">2014-09-21T17:04:03Z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